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Inputs" sheetId="2" state="visible" r:id="rId2"/>
    <sheet name="Price path" sheetId="3" state="visible" r:id="rId3"/>
    <sheet name="Liquidation" sheetId="4" state="visible" r:id="rId4"/>
    <sheet name="Rate curv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($#,##0.00);-"/>
    <numFmt numFmtId="165" formatCode="0.00%;(0.00%);-"/>
    <numFmt numFmtId="166" formatCode="#,##0.000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color rgb="000000FF"/>
    </font>
    <font>
      <name val="Arial"/>
      <color rgb="00008000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E6ED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4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  <xf numFmtId="164" fontId="2" fillId="0" borderId="0" pivotButton="0" quotePrefix="0" xfId="0"/>
    <xf numFmtId="165" fontId="2" fillId="0" borderId="0" pivotButton="0" quotePrefix="0" xfId="0"/>
    <xf numFmtId="2" fontId="2" fillId="0" borderId="0" pivotButton="0" quotePrefix="0" xfId="0"/>
    <xf numFmtId="0" fontId="3" fillId="3" borderId="0" applyAlignment="1" pivotButton="0" quotePrefix="0" xfId="0">
      <alignment vertical="top" wrapText="1"/>
    </xf>
    <xf numFmtId="164" fontId="5" fillId="0" borderId="0" pivotButton="0" quotePrefix="0" xfId="0"/>
    <xf numFmtId="2" fontId="5" fillId="0" borderId="0" pivotButton="0" quotePrefix="0" xfId="0"/>
    <xf numFmtId="166" fontId="2" fillId="0" borderId="0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Borrow and supply rates</a:t>
            </a:r>
          </a:p>
        </rich>
      </tx>
    </title>
    <plotArea>
      <lineChart>
        <grouping val="standard"/>
        <ser>
          <idx val="0"/>
          <order val="0"/>
          <tx>
            <strRef>
              <f>'Rate curve'!B10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'Rate curve'!$A$11:$A$23</f>
            </numRef>
          </cat>
          <val>
            <numRef>
              <f>'Rate curve'!$B$11:$B$23</f>
            </numRef>
          </val>
        </ser>
        <ser>
          <idx val="1"/>
          <order val="1"/>
          <tx>
            <strRef>
              <f>'Rate curve'!C10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'Rate curve'!$A$11:$A$23</f>
            </numRef>
          </cat>
          <val>
            <numRef>
              <f>'Rate curve'!$C$11:$C$23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utilisation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APR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course</author>
  </authors>
  <commentList>
    <comment ref="B3" authorId="0" shapeId="0">
      <text>
        <t>Deck example</t>
      </text>
    </comment>
    <comment ref="B4" authorId="0" shapeId="0">
      <text>
        <t>Deck example. Use Pyth and date it.</t>
      </text>
    </comment>
    <comment ref="B5" authorId="0" shapeId="0">
      <text>
        <t>Deck example: 60% LTV</t>
      </text>
    </comment>
    <comment ref="B6" authorId="0" shapeId="0">
      <text>
        <t>Example market. You cannot borrow beyond this.</t>
      </text>
    </comment>
    <comment ref="B7" authorId="0" shapeId="0">
      <text>
        <t>Example market. Above this LTV you can be liquidated.</t>
      </text>
    </comment>
    <comment ref="B8" authorId="0" shapeId="0">
      <text>
        <t>Example: a liquidator may repay up to half the debt at once</t>
      </text>
    </comment>
    <comment ref="B9" authorId="0" shapeId="0">
      <text>
        <t>Example: liquidator receives 5% extra collateral as reward</t>
      </text>
    </comment>
    <comment ref="B10" authorId="0" shapeId="0">
      <text>
        <t>Deck example: SOL falls to $110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4" authorId="0" shapeId="0">
      <text>
        <t>Example market setting</t>
      </text>
    </comment>
    <comment ref="B5" authorId="0" shapeId="0">
      <text>
        <t>Example market setting</t>
      </text>
    </comment>
    <comment ref="B6" authorId="0" shapeId="0">
      <text>
        <t>Example market setting</t>
      </text>
    </comment>
    <comment ref="B7" authorId="0" shapeId="0">
      <text>
        <t>Example market setting</t>
      </text>
    </comment>
    <comment ref="B8" authorId="0" shapeId="0">
      <text>
        <t>Example market setting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Week 4 · Lending position and liquidation model</t>
        </is>
      </c>
    </row>
    <row r="2">
      <c r="A2" s="2" t="inlineStr"/>
    </row>
    <row r="3">
      <c r="A3" s="2" t="inlineStr">
        <is>
          <t>What this is: one over-collateralised loan, followed as the collateral price falls, plus the interest-rate curve. Change the yellow cells.</t>
        </is>
      </c>
    </row>
    <row r="4">
      <c r="A4" s="2" t="inlineStr">
        <is>
          <t>Colour key: blue text on yellow = an input you change. Black = a formula. Green = pulled from another sheet.</t>
        </is>
      </c>
    </row>
    <row r="5">
      <c r="A5" s="2" t="inlineStr"/>
    </row>
    <row r="6">
      <c r="A6" s="3" t="inlineStr">
        <is>
          <t>Tabs</t>
        </is>
      </c>
    </row>
    <row r="7">
      <c r="A7" s="2" t="inlineStr">
        <is>
          <t>Inputs: your position and the market's risk settings. Pre-filled with the deck example: 10 SOL at $150, borrow 900 USDC.</t>
        </is>
      </c>
    </row>
    <row r="8">
      <c r="A8" s="2" t="inlineStr">
        <is>
          <t>Price path: the position at falling SOL prices: LTV, health factor and status at each step.</t>
        </is>
      </c>
    </row>
    <row r="9">
      <c r="A9" s="2" t="inlineStr">
        <is>
          <t>Liquidation: what a liquidator repays and takes, and the position afterwards. Matches "The walkthrough" in the deck.</t>
        </is>
      </c>
    </row>
    <row r="10">
      <c r="A10" s="2" t="inlineStr">
        <is>
          <t>Rate curve: utilisation vs borrow and supply rates with a kink, like most lending markets.</t>
        </is>
      </c>
    </row>
    <row r="11">
      <c r="A11" s="2" t="inlineStr"/>
    </row>
    <row r="12">
      <c r="A12" s="3" t="inlineStr">
        <is>
          <t>Your task</t>
        </is>
      </c>
    </row>
    <row r="13">
      <c r="A13" s="2" t="inlineStr">
        <is>
          <t>1. Check the example: at SOL $110 the health factor reads 0.98 and status Liquidatable; after liquidation HF is about 1.12.</t>
        </is>
      </c>
    </row>
    <row r="14">
      <c r="A14" s="2" t="inlineStr">
        <is>
          <t>2. Put in today's SOL price from Pyth (insights.pyth.network, or builders/ts: npm run w4:price) and the real settings of one market. Write the date.</t>
        </is>
      </c>
    </row>
    <row r="15">
      <c r="A15" s="2" t="inlineStr">
        <is>
          <t>3. Find the price at which you would be liquidated, and how much SOL you would lose. Explain the difference between less healthy and liquidated.</t>
        </is>
      </c>
    </row>
    <row r="16">
      <c r="A16" s="2" t="inlineStr"/>
    </row>
    <row r="17">
      <c r="A17" s="2" t="inlineStr">
        <is>
          <t>The risk settings (max LTV 70%, liquidation threshold 80%, close factor 50%, bonus 5%) are an example market, not a real protocol. Real markets set these per asset. Look them up before you rely on them.</t>
        </is>
      </c>
    </row>
    <row r="18">
      <c r="A18" s="2" t="inlineStr">
        <is>
          <t>Educational model only. Not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4" t="inlineStr">
        <is>
          <t>Inputs (change the yellow cells)</t>
        </is>
      </c>
      <c r="B1" s="5" t="n"/>
    </row>
    <row r="2">
      <c r="A2" s="5" t="n"/>
      <c r="B2" s="5" t="n"/>
    </row>
    <row r="3">
      <c r="A3" s="6" t="inlineStr">
        <is>
          <t>SOL deposited as collateral</t>
        </is>
      </c>
      <c r="B3" s="7" t="n">
        <v>10</v>
      </c>
    </row>
    <row r="4">
      <c r="A4" s="6" t="inlineStr">
        <is>
          <t>SOL price now ($)</t>
        </is>
      </c>
      <c r="B4" s="8" t="n">
        <v>150</v>
      </c>
    </row>
    <row r="5">
      <c r="A5" s="6" t="inlineStr">
        <is>
          <t>USDC borrowed</t>
        </is>
      </c>
      <c r="B5" s="8" t="n">
        <v>900</v>
      </c>
    </row>
    <row r="6">
      <c r="A6" s="6" t="inlineStr">
        <is>
          <t>Max LTV (fraction)</t>
        </is>
      </c>
      <c r="B6" s="9" t="n">
        <v>0.7</v>
      </c>
    </row>
    <row r="7">
      <c r="A7" s="6" t="inlineStr">
        <is>
          <t>Liquidation threshold (fraction)</t>
        </is>
      </c>
      <c r="B7" s="9" t="n">
        <v>0.8</v>
      </c>
    </row>
    <row r="8">
      <c r="A8" s="6" t="inlineStr">
        <is>
          <t>Close factor (fraction)</t>
        </is>
      </c>
      <c r="B8" s="9" t="n">
        <v>0.5</v>
      </c>
    </row>
    <row r="9">
      <c r="A9" s="6" t="inlineStr">
        <is>
          <t>Liquidation bonus (fraction)</t>
        </is>
      </c>
      <c r="B9" s="9" t="n">
        <v>0.05</v>
      </c>
    </row>
    <row r="10">
      <c r="A10" s="6" t="inlineStr">
        <is>
          <t>SOL price for the liquidation tab ($)</t>
        </is>
      </c>
      <c r="B10" s="8" t="n">
        <v>110</v>
      </c>
    </row>
    <row r="11">
      <c r="A11" s="5" t="n"/>
      <c r="B11" s="5" t="n"/>
    </row>
    <row r="12">
      <c r="A12" s="6" t="inlineStr">
        <is>
          <t>Collateral value now ($)</t>
        </is>
      </c>
      <c r="B12" s="10">
        <f>B3*B4</f>
        <v/>
      </c>
    </row>
    <row r="13">
      <c r="A13" s="6" t="inlineStr">
        <is>
          <t>LTV now</t>
        </is>
      </c>
      <c r="B13" s="11">
        <f>IF(B12=0,0,B5/B12)</f>
        <v/>
      </c>
    </row>
    <row r="14">
      <c r="A14" s="6" t="inlineStr">
        <is>
          <t>Health factor now</t>
        </is>
      </c>
      <c r="B14" s="12">
        <f>IF(B5=0,0,B12*B7/B5)</f>
        <v/>
      </c>
    </row>
    <row r="15">
      <c r="A15" s="6" t="inlineStr">
        <is>
          <t>Liquidation price of SOL ($)</t>
        </is>
      </c>
      <c r="B15" s="10">
        <f>IF(B3*B7=0,0,B5/(B3*B7))</f>
        <v/>
      </c>
    </row>
    <row r="16">
      <c r="A16" s="6" t="inlineStr">
        <is>
          <t>Extra USDC you could still borrow</t>
        </is>
      </c>
      <c r="B16" s="10">
        <f>MAX(0,B12*B6-B5)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2" customWidth="1" min="4" max="4"/>
    <col width="14" customWidth="1" min="5" max="5"/>
    <col width="32" customWidth="1" min="6" max="6"/>
  </cols>
  <sheetData>
    <row r="1">
      <c r="A1" s="4" t="inlineStr">
        <is>
          <t>The same loan as SOL falls</t>
        </is>
      </c>
      <c r="B1" s="5" t="n"/>
      <c r="C1" s="5" t="n"/>
      <c r="D1" s="5" t="n"/>
      <c r="E1" s="5" t="n"/>
      <c r="F1" s="5" t="n"/>
    </row>
    <row r="2">
      <c r="A2" s="5" t="inlineStr">
        <is>
          <t>Health factor = collateral value x liquidation threshold / debt. Below 1.00 the position can be liquidated.</t>
        </is>
      </c>
      <c r="B2" s="5" t="n"/>
      <c r="C2" s="5" t="n"/>
      <c r="D2" s="5" t="n"/>
      <c r="E2" s="5" t="n"/>
      <c r="F2" s="5" t="n"/>
    </row>
    <row r="3">
      <c r="A3" s="5" t="n"/>
      <c r="B3" s="5" t="n"/>
      <c r="C3" s="5" t="n"/>
      <c r="D3" s="5" t="n"/>
      <c r="E3" s="5" t="n"/>
      <c r="F3" s="5" t="n"/>
    </row>
    <row r="4">
      <c r="A4" s="13" t="inlineStr">
        <is>
          <t>SOL price ($, change me)</t>
        </is>
      </c>
      <c r="B4" s="13" t="inlineStr">
        <is>
          <t>Collateral value ($)</t>
        </is>
      </c>
      <c r="C4" s="13" t="inlineStr">
        <is>
          <t>Debt ($)</t>
        </is>
      </c>
      <c r="D4" s="13" t="inlineStr">
        <is>
          <t>LTV</t>
        </is>
      </c>
      <c r="E4" s="13" t="inlineStr">
        <is>
          <t>Health factor</t>
        </is>
      </c>
      <c r="F4" s="13" t="inlineStr">
        <is>
          <t>Status</t>
        </is>
      </c>
    </row>
    <row r="5">
      <c r="A5" s="8" t="n">
        <v>150</v>
      </c>
      <c r="B5" s="14">
        <f>Inputs!$B$3*A5</f>
        <v/>
      </c>
      <c r="C5" s="14">
        <f>Inputs!$B$5</f>
        <v/>
      </c>
      <c r="D5" s="11">
        <f>IF(B5=0,0,C5/B5)</f>
        <v/>
      </c>
      <c r="E5" s="12">
        <f>IF(C5=0,0,B5*Inputs!$B$7/C5)</f>
        <v/>
      </c>
      <c r="F5" s="6">
        <f>IF(E5&lt;1,"Liquidatable",IF(D5&gt;Inputs!$B$6,"Healthy, but cannot borrow more","Healthy"))</f>
        <v/>
      </c>
    </row>
    <row r="6">
      <c r="A6" s="8" t="n">
        <v>140</v>
      </c>
      <c r="B6" s="14">
        <f>Inputs!$B$3*A6</f>
        <v/>
      </c>
      <c r="C6" s="14">
        <f>Inputs!$B$5</f>
        <v/>
      </c>
      <c r="D6" s="11">
        <f>IF(B6=0,0,C6/B6)</f>
        <v/>
      </c>
      <c r="E6" s="12">
        <f>IF(C6=0,0,B6*Inputs!$B$7/C6)</f>
        <v/>
      </c>
      <c r="F6" s="6">
        <f>IF(E6&lt;1,"Liquidatable",IF(D6&gt;Inputs!$B$6,"Healthy, but cannot borrow more","Healthy"))</f>
        <v/>
      </c>
    </row>
    <row r="7">
      <c r="A7" s="8" t="n">
        <v>130</v>
      </c>
      <c r="B7" s="14">
        <f>Inputs!$B$3*A7</f>
        <v/>
      </c>
      <c r="C7" s="14">
        <f>Inputs!$B$5</f>
        <v/>
      </c>
      <c r="D7" s="11">
        <f>IF(B7=0,0,C7/B7)</f>
        <v/>
      </c>
      <c r="E7" s="12">
        <f>IF(C7=0,0,B7*Inputs!$B$7/C7)</f>
        <v/>
      </c>
      <c r="F7" s="6">
        <f>IF(E7&lt;1,"Liquidatable",IF(D7&gt;Inputs!$B$6,"Healthy, but cannot borrow more","Healthy"))</f>
        <v/>
      </c>
    </row>
    <row r="8">
      <c r="A8" s="8" t="n">
        <v>120</v>
      </c>
      <c r="B8" s="14">
        <f>Inputs!$B$3*A8</f>
        <v/>
      </c>
      <c r="C8" s="14">
        <f>Inputs!$B$5</f>
        <v/>
      </c>
      <c r="D8" s="11">
        <f>IF(B8=0,0,C8/B8)</f>
        <v/>
      </c>
      <c r="E8" s="12">
        <f>IF(C8=0,0,B8*Inputs!$B$7/C8)</f>
        <v/>
      </c>
      <c r="F8" s="6">
        <f>IF(E8&lt;1,"Liquidatable",IF(D8&gt;Inputs!$B$6,"Healthy, but cannot borrow more","Healthy"))</f>
        <v/>
      </c>
    </row>
    <row r="9">
      <c r="A9" s="8" t="n">
        <v>115</v>
      </c>
      <c r="B9" s="14">
        <f>Inputs!$B$3*A9</f>
        <v/>
      </c>
      <c r="C9" s="14">
        <f>Inputs!$B$5</f>
        <v/>
      </c>
      <c r="D9" s="11">
        <f>IF(B9=0,0,C9/B9)</f>
        <v/>
      </c>
      <c r="E9" s="12">
        <f>IF(C9=0,0,B9*Inputs!$B$7/C9)</f>
        <v/>
      </c>
      <c r="F9" s="6">
        <f>IF(E9&lt;1,"Liquidatable",IF(D9&gt;Inputs!$B$6,"Healthy, but cannot borrow more","Healthy"))</f>
        <v/>
      </c>
    </row>
    <row r="10">
      <c r="A10" s="8" t="n">
        <v>112.5</v>
      </c>
      <c r="B10" s="14">
        <f>Inputs!$B$3*A10</f>
        <v/>
      </c>
      <c r="C10" s="14">
        <f>Inputs!$B$5</f>
        <v/>
      </c>
      <c r="D10" s="11">
        <f>IF(B10=0,0,C10/B10)</f>
        <v/>
      </c>
      <c r="E10" s="12">
        <f>IF(C10=0,0,B10*Inputs!$B$7/C10)</f>
        <v/>
      </c>
      <c r="F10" s="6">
        <f>IF(E10&lt;1,"Liquidatable",IF(D10&gt;Inputs!$B$6,"Healthy, but cannot borrow more","Healthy"))</f>
        <v/>
      </c>
    </row>
    <row r="11">
      <c r="A11" s="8" t="n">
        <v>110</v>
      </c>
      <c r="B11" s="14">
        <f>Inputs!$B$3*A11</f>
        <v/>
      </c>
      <c r="C11" s="14">
        <f>Inputs!$B$5</f>
        <v/>
      </c>
      <c r="D11" s="11">
        <f>IF(B11=0,0,C11/B11)</f>
        <v/>
      </c>
      <c r="E11" s="12">
        <f>IF(C11=0,0,B11*Inputs!$B$7/C11)</f>
        <v/>
      </c>
      <c r="F11" s="6">
        <f>IF(E11&lt;1,"Liquidatable",IF(D11&gt;Inputs!$B$6,"Healthy, but cannot borrow more","Healthy"))</f>
        <v/>
      </c>
    </row>
    <row r="12">
      <c r="A12" s="8" t="n">
        <v>100</v>
      </c>
      <c r="B12" s="14">
        <f>Inputs!$B$3*A12</f>
        <v/>
      </c>
      <c r="C12" s="14">
        <f>Inputs!$B$5</f>
        <v/>
      </c>
      <c r="D12" s="11">
        <f>IF(B12=0,0,C12/B12)</f>
        <v/>
      </c>
      <c r="E12" s="12">
        <f>IF(C12=0,0,B12*Inputs!$B$7/C12)</f>
        <v/>
      </c>
      <c r="F12" s="6">
        <f>IF(E12&lt;1,"Liquidatable",IF(D12&gt;Inputs!$B$6,"Healthy, but cannot borrow more","Healthy"))</f>
        <v/>
      </c>
    </row>
    <row r="13">
      <c r="A13" s="8" t="n">
        <v>90</v>
      </c>
      <c r="B13" s="14">
        <f>Inputs!$B$3*A13</f>
        <v/>
      </c>
      <c r="C13" s="14">
        <f>Inputs!$B$5</f>
        <v/>
      </c>
      <c r="D13" s="11">
        <f>IF(B13=0,0,C13/B13)</f>
        <v/>
      </c>
      <c r="E13" s="12">
        <f>IF(C13=0,0,B13*Inputs!$B$7/C13)</f>
        <v/>
      </c>
      <c r="F13" s="6">
        <f>IF(E13&lt;1,"Liquidatable",IF(D13&gt;Inputs!$B$6,"Healthy, but cannot borrow more","Healthy"))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4" t="inlineStr">
        <is>
          <t>One liquidation, step by step</t>
        </is>
      </c>
      <c r="B1" s="5" t="n"/>
    </row>
    <row r="2">
      <c r="A2" s="5" t="n"/>
      <c r="B2" s="5" t="n"/>
    </row>
    <row r="3">
      <c r="A3" s="6" t="inlineStr">
        <is>
          <t>SOL price at liquidation ($)</t>
        </is>
      </c>
      <c r="B3" s="14">
        <f>Inputs!B10</f>
        <v/>
      </c>
    </row>
    <row r="4">
      <c r="A4" s="6" t="inlineStr">
        <is>
          <t>Collateral value before ($)</t>
        </is>
      </c>
      <c r="B4" s="14">
        <f>Inputs!B3*B3</f>
        <v/>
      </c>
    </row>
    <row r="5">
      <c r="A5" s="6" t="inlineStr">
        <is>
          <t>Debt before ($)</t>
        </is>
      </c>
      <c r="B5" s="14">
        <f>Inputs!B5</f>
        <v/>
      </c>
    </row>
    <row r="6">
      <c r="A6" s="6" t="inlineStr">
        <is>
          <t>Health factor before</t>
        </is>
      </c>
      <c r="B6" s="15">
        <f>IF(B5=0,0,B4*Inputs!B7/B5)</f>
        <v/>
      </c>
    </row>
    <row r="7">
      <c r="A7" s="6" t="inlineStr">
        <is>
          <t>Can be liquidated?</t>
        </is>
      </c>
      <c r="B7" s="6">
        <f>IF(B6&lt;1,"Yes","No, position is still healthy")</f>
        <v/>
      </c>
    </row>
    <row r="8">
      <c r="A8" s="6" t="inlineStr">
        <is>
          <t>Debt the liquidator repays ($)</t>
        </is>
      </c>
      <c r="B8" s="14">
        <f>IF(B6&lt;1,B5*Inputs!B8,0)</f>
        <v/>
      </c>
    </row>
    <row r="9">
      <c r="A9" s="6" t="inlineStr">
        <is>
          <t>Value the liquidator receives ($)</t>
        </is>
      </c>
      <c r="B9" s="14">
        <f>B8*(1+Inputs!B9)</f>
        <v/>
      </c>
    </row>
    <row r="10">
      <c r="A10" s="6" t="inlineStr">
        <is>
          <t>SOL the liquidator takes</t>
        </is>
      </c>
      <c r="B10" s="16">
        <f>IF(B3=0,0,B9/B3)</f>
        <v/>
      </c>
    </row>
    <row r="11">
      <c r="A11" s="6" t="inlineStr">
        <is>
          <t>Liquidator profit before fees ($)</t>
        </is>
      </c>
      <c r="B11" s="10">
        <f>B9-B8</f>
        <v/>
      </c>
    </row>
    <row r="12">
      <c r="A12" s="6" t="inlineStr">
        <is>
          <t>SOL left with the borrower</t>
        </is>
      </c>
      <c r="B12" s="17">
        <f>Inputs!B3-B10</f>
        <v/>
      </c>
    </row>
    <row r="13">
      <c r="A13" s="6" t="inlineStr">
        <is>
          <t>Collateral value after ($)</t>
        </is>
      </c>
      <c r="B13" s="10">
        <f>B12*B3</f>
        <v/>
      </c>
    </row>
    <row r="14">
      <c r="A14" s="6" t="inlineStr">
        <is>
          <t>Debt after ($)</t>
        </is>
      </c>
      <c r="B14" s="10">
        <f>B5-B8</f>
        <v/>
      </c>
    </row>
    <row r="15">
      <c r="A15" s="6" t="inlineStr">
        <is>
          <t>LTV after</t>
        </is>
      </c>
      <c r="B15" s="11">
        <f>IF(B13=0,0,B14/B13)</f>
        <v/>
      </c>
    </row>
    <row r="16">
      <c r="A16" s="6" t="inlineStr">
        <is>
          <t>Health factor after</t>
        </is>
      </c>
      <c r="B16" s="15">
        <f>IF(B14=0,0,B13*Inputs!B7/B14)</f>
        <v/>
      </c>
    </row>
    <row r="17">
      <c r="A17" s="6" t="inlineStr">
        <is>
          <t>Borrower's penalty: the bonus ($)</t>
        </is>
      </c>
      <c r="B17" s="10">
        <f>B11</f>
        <v/>
      </c>
    </row>
    <row r="18">
      <c r="A18" s="5" t="n"/>
      <c r="B18" s="5" t="n"/>
    </row>
    <row r="19">
      <c r="A19" s="5" t="inlineStr">
        <is>
          <t>Deck check at $110: liquidator repays $450, takes 4.295 SOL ($472.50), profit $22.50; borrower keeps 5.705 SOL, owes $450, health factor about 1.12.</t>
        </is>
      </c>
      <c r="B19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</cols>
  <sheetData>
    <row r="1">
      <c r="A1" s="4" t="inlineStr">
        <is>
          <t>Interest rate curve with a kink</t>
        </is>
      </c>
      <c r="B1" s="5" t="n"/>
      <c r="C1" s="5" t="n"/>
    </row>
    <row r="2">
      <c r="A2" s="5" t="inlineStr">
        <is>
          <t>Below the optimal utilisation the borrow rate rises slowly; above it, steeply, to pull lenders in and push borrowers out. Example settings.</t>
        </is>
      </c>
      <c r="B2" s="5" t="n"/>
      <c r="C2" s="5" t="n"/>
    </row>
    <row r="3">
      <c r="A3" s="5" t="n"/>
      <c r="B3" s="5" t="n"/>
      <c r="C3" s="5" t="n"/>
    </row>
    <row r="4">
      <c r="A4" s="6" t="inlineStr">
        <is>
          <t>Base rate</t>
        </is>
      </c>
      <c r="B4" s="9" t="n">
        <v>0</v>
      </c>
      <c r="C4" s="5" t="n"/>
    </row>
    <row r="5">
      <c r="A5" s="6" t="inlineStr">
        <is>
          <t>Slope below the kink</t>
        </is>
      </c>
      <c r="B5" s="9" t="n">
        <v>0.08</v>
      </c>
      <c r="C5" s="5" t="n"/>
    </row>
    <row r="6">
      <c r="A6" s="6" t="inlineStr">
        <is>
          <t>Optimal utilisation (the kink)</t>
        </is>
      </c>
      <c r="B6" s="9" t="n">
        <v>0.8</v>
      </c>
      <c r="C6" s="5" t="n"/>
    </row>
    <row r="7">
      <c r="A7" s="6" t="inlineStr">
        <is>
          <t>Slope above the kink</t>
        </is>
      </c>
      <c r="B7" s="9" t="n">
        <v>1</v>
      </c>
      <c r="C7" s="5" t="n"/>
    </row>
    <row r="8">
      <c r="A8" s="6" t="inlineStr">
        <is>
          <t>Reserve factor (protocol cut)</t>
        </is>
      </c>
      <c r="B8" s="9" t="n">
        <v>0.1</v>
      </c>
      <c r="C8" s="5" t="n"/>
    </row>
    <row r="9">
      <c r="A9" s="5" t="n"/>
      <c r="B9" s="5" t="n"/>
      <c r="C9" s="5" t="n"/>
    </row>
    <row r="10">
      <c r="A10" s="13" t="inlineStr">
        <is>
          <t>Utilisation</t>
        </is>
      </c>
      <c r="B10" s="13" t="inlineStr">
        <is>
          <t>Borrow rate (APR)</t>
        </is>
      </c>
      <c r="C10" s="13" t="inlineStr">
        <is>
          <t>Supply rate (APR)</t>
        </is>
      </c>
    </row>
    <row r="11">
      <c r="A11" s="9" t="n">
        <v>0</v>
      </c>
      <c r="B11" s="11">
        <f>IF(A11&lt;=$B$6,$B$4+A11/$B$6*$B$5,$B$4+$B$5+(A11-$B$6)/(1-$B$6)*$B$7)</f>
        <v/>
      </c>
      <c r="C11" s="11">
        <f>B11*A11*(1-$B$8)</f>
        <v/>
      </c>
    </row>
    <row r="12">
      <c r="A12" s="9" t="n">
        <v>0.1</v>
      </c>
      <c r="B12" s="11">
        <f>IF(A12&lt;=$B$6,$B$4+A12/$B$6*$B$5,$B$4+$B$5+(A12-$B$6)/(1-$B$6)*$B$7)</f>
        <v/>
      </c>
      <c r="C12" s="11">
        <f>B12*A12*(1-$B$8)</f>
        <v/>
      </c>
    </row>
    <row r="13">
      <c r="A13" s="9" t="n">
        <v>0.2</v>
      </c>
      <c r="B13" s="11">
        <f>IF(A13&lt;=$B$6,$B$4+A13/$B$6*$B$5,$B$4+$B$5+(A13-$B$6)/(1-$B$6)*$B$7)</f>
        <v/>
      </c>
      <c r="C13" s="11">
        <f>B13*A13*(1-$B$8)</f>
        <v/>
      </c>
    </row>
    <row r="14">
      <c r="A14" s="9" t="n">
        <v>0.3</v>
      </c>
      <c r="B14" s="11">
        <f>IF(A14&lt;=$B$6,$B$4+A14/$B$6*$B$5,$B$4+$B$5+(A14-$B$6)/(1-$B$6)*$B$7)</f>
        <v/>
      </c>
      <c r="C14" s="11">
        <f>B14*A14*(1-$B$8)</f>
        <v/>
      </c>
    </row>
    <row r="15">
      <c r="A15" s="9" t="n">
        <v>0.4</v>
      </c>
      <c r="B15" s="11">
        <f>IF(A15&lt;=$B$6,$B$4+A15/$B$6*$B$5,$B$4+$B$5+(A15-$B$6)/(1-$B$6)*$B$7)</f>
        <v/>
      </c>
      <c r="C15" s="11">
        <f>B15*A15*(1-$B$8)</f>
        <v/>
      </c>
    </row>
    <row r="16">
      <c r="A16" s="9" t="n">
        <v>0.5</v>
      </c>
      <c r="B16" s="11">
        <f>IF(A16&lt;=$B$6,$B$4+A16/$B$6*$B$5,$B$4+$B$5+(A16-$B$6)/(1-$B$6)*$B$7)</f>
        <v/>
      </c>
      <c r="C16" s="11">
        <f>B16*A16*(1-$B$8)</f>
        <v/>
      </c>
    </row>
    <row r="17">
      <c r="A17" s="9" t="n">
        <v>0.6</v>
      </c>
      <c r="B17" s="11">
        <f>IF(A17&lt;=$B$6,$B$4+A17/$B$6*$B$5,$B$4+$B$5+(A17-$B$6)/(1-$B$6)*$B$7)</f>
        <v/>
      </c>
      <c r="C17" s="11">
        <f>B17*A17*(1-$B$8)</f>
        <v/>
      </c>
    </row>
    <row r="18">
      <c r="A18" s="9" t="n">
        <v>0.7</v>
      </c>
      <c r="B18" s="11">
        <f>IF(A18&lt;=$B$6,$B$4+A18/$B$6*$B$5,$B$4+$B$5+(A18-$B$6)/(1-$B$6)*$B$7)</f>
        <v/>
      </c>
      <c r="C18" s="11">
        <f>B18*A18*(1-$B$8)</f>
        <v/>
      </c>
    </row>
    <row r="19">
      <c r="A19" s="9" t="n">
        <v>0.8</v>
      </c>
      <c r="B19" s="11">
        <f>IF(A19&lt;=$B$6,$B$4+A19/$B$6*$B$5,$B$4+$B$5+(A19-$B$6)/(1-$B$6)*$B$7)</f>
        <v/>
      </c>
      <c r="C19" s="11">
        <f>B19*A19*(1-$B$8)</f>
        <v/>
      </c>
    </row>
    <row r="20">
      <c r="A20" s="9" t="n">
        <v>0.85</v>
      </c>
      <c r="B20" s="11">
        <f>IF(A20&lt;=$B$6,$B$4+A20/$B$6*$B$5,$B$4+$B$5+(A20-$B$6)/(1-$B$6)*$B$7)</f>
        <v/>
      </c>
      <c r="C20" s="11">
        <f>B20*A20*(1-$B$8)</f>
        <v/>
      </c>
    </row>
    <row r="21">
      <c r="A21" s="9" t="n">
        <v>0.9</v>
      </c>
      <c r="B21" s="11">
        <f>IF(A21&lt;=$B$6,$B$4+A21/$B$6*$B$5,$B$4+$B$5+(A21-$B$6)/(1-$B$6)*$B$7)</f>
        <v/>
      </c>
      <c r="C21" s="11">
        <f>B21*A21*(1-$B$8)</f>
        <v/>
      </c>
    </row>
    <row r="22">
      <c r="A22" s="9" t="n">
        <v>0.95</v>
      </c>
      <c r="B22" s="11">
        <f>IF(A22&lt;=$B$6,$B$4+A22/$B$6*$B$5,$B$4+$B$5+(A22-$B$6)/(1-$B$6)*$B$7)</f>
        <v/>
      </c>
      <c r="C22" s="11">
        <f>B22*A22*(1-$B$8)</f>
        <v/>
      </c>
    </row>
    <row r="23">
      <c r="A23" s="9" t="n">
        <v>1</v>
      </c>
      <c r="B23" s="11">
        <f>IF(A23&lt;=$B$6,$B$4+A23/$B$6*$B$5,$B$4+$B$5+(A23-$B$6)/(1-$B$6)*$B$7)</f>
        <v/>
      </c>
      <c r="C23" s="11">
        <f>B23*A23*(1-$B$8)</f>
        <v/>
      </c>
    </row>
    <row r="24">
      <c r="A24" s="5" t="n"/>
      <c r="B24" s="5" t="n"/>
      <c r="C24" s="5" t="n"/>
    </row>
    <row r="25">
      <c r="A25" s="5" t="inlineStr">
        <is>
          <t>Supply rate = borrow rate x utilisation x (1 - reserve factor). Lenders only earn on the part that is borrowed.</t>
        </is>
      </c>
      <c r="B25" s="5" t="n"/>
      <c r="C25" s="5" t="n"/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2026-10-14T17:29:13Z</dcterms:created>
  <dcterms:modified xsi:type="dcterms:W3CDTF">2026-10-14T17:29:13Z</dcterms:modified>
</cp:coreProperties>
</file>